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NI\Operations\CP\Research\Research Projects\Transactional Stock Estimates\RDP\Supplementary Information\"/>
    </mc:Choice>
  </mc:AlternateContent>
  <bookViews>
    <workbookView xWindow="0" yWindow="0" windowWidth="28800" windowHeight="13035"/>
  </bookViews>
  <sheets>
    <sheet name="Sheet1" sheetId="1" r:id="rId1"/>
  </sheets>
  <calcPr calcId="152511" calcMode="manual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G13" i="1"/>
  <c r="I13" i="1"/>
  <c r="K13" i="1"/>
  <c r="M13" i="1"/>
  <c r="A4" i="1"/>
  <c r="A5" i="1"/>
  <c r="A6" i="1"/>
  <c r="A7" i="1"/>
  <c r="A8" i="1"/>
  <c r="A9" i="1"/>
  <c r="A10" i="1"/>
  <c r="A11" i="1"/>
  <c r="A12" i="1"/>
  <c r="A13" i="1"/>
  <c r="C11" i="1"/>
  <c r="C12" i="1"/>
  <c r="E12" i="1"/>
  <c r="G12" i="1"/>
  <c r="I12" i="1"/>
  <c r="K12" i="1"/>
  <c r="M12" i="1"/>
  <c r="G11" i="1"/>
  <c r="I11" i="1"/>
  <c r="K11" i="1"/>
  <c r="M11" i="1"/>
  <c r="C10" i="1"/>
  <c r="E10" i="1"/>
  <c r="G10" i="1"/>
  <c r="I10" i="1"/>
  <c r="K10" i="1"/>
  <c r="M10" i="1"/>
  <c r="C9" i="1"/>
  <c r="F9" i="1"/>
  <c r="G9" i="1"/>
  <c r="K9" i="1"/>
  <c r="M9" i="1"/>
  <c r="C8" i="1"/>
  <c r="F8" i="1"/>
  <c r="G8" i="1"/>
  <c r="K8" i="1"/>
  <c r="M8" i="1"/>
  <c r="C7" i="1"/>
  <c r="G7" i="1"/>
  <c r="K7" i="1"/>
  <c r="M7" i="1"/>
  <c r="C6" i="1"/>
  <c r="G6" i="1"/>
  <c r="K6" i="1"/>
  <c r="M6" i="1"/>
  <c r="C5" i="1"/>
  <c r="F5" i="1"/>
  <c r="G5" i="1"/>
  <c r="K5" i="1"/>
  <c r="M5" i="1"/>
  <c r="C4" i="1"/>
  <c r="F4" i="1"/>
  <c r="G4" i="1"/>
  <c r="K4" i="1"/>
  <c r="M4" i="1"/>
  <c r="C3" i="1"/>
  <c r="G3" i="1"/>
  <c r="K3" i="1"/>
  <c r="M3" i="1"/>
</calcChain>
</file>

<file path=xl/comments1.xml><?xml version="1.0" encoding="utf-8"?>
<comments xmlns="http://schemas.openxmlformats.org/spreadsheetml/2006/main">
  <authors>
    <author>STAIB, Andrew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168
NZ: 14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Aus:139
NZ: 13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167
NZ: 15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Aus:149
NZ: 16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169
NZ: 15</t>
        </r>
      </text>
    </comment>
    <comment ref="I5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Aus:159
NZ: 16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171
NZ: 15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Aus:167
NZ: 17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172
NZ: 15</t>
        </r>
      </text>
    </comment>
    <comment ref="I7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Aus:174
NZ: 20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170
NZ: 15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184
NZ: 22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175
NZ: 15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186
NZ: 24
Total: 210</t>
        </r>
      </text>
    </comment>
    <comment ref="I10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Total: 223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Aus: 185
NZ: 18
Total: 203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Total: 236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Total: 212 (interpolated)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Total 240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Total: 220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</rPr>
          <t>STAIB, Andrew:</t>
        </r>
        <r>
          <rPr>
            <sz val="9"/>
            <color indexed="81"/>
            <rFont val="Tahoma"/>
            <family val="2"/>
          </rPr>
          <t xml:space="preserve">
Total: 249</t>
        </r>
      </text>
    </comment>
  </commentList>
</comments>
</file>

<file path=xl/sharedStrings.xml><?xml version="1.0" encoding="utf-8"?>
<sst xmlns="http://schemas.openxmlformats.org/spreadsheetml/2006/main" count="14" uniqueCount="14">
  <si>
    <t>Date</t>
  </si>
  <si>
    <t>Number of Coles stores</t>
  </si>
  <si>
    <t>Woolworths</t>
  </si>
  <si>
    <t>Number of self-serve checkouts per store
(Coles / Woolworths)</t>
  </si>
  <si>
    <t>Kmart</t>
  </si>
  <si>
    <t>Target</t>
  </si>
  <si>
    <t>Big W</t>
  </si>
  <si>
    <t>Number of self-serve checkouts per store
(Kmart / Target / Big W)</t>
  </si>
  <si>
    <t>Bunnings</t>
  </si>
  <si>
    <t>Number of self-serve checkouts per store
(Bunnings)</t>
  </si>
  <si>
    <t>Number of self-serve checkouts</t>
  </si>
  <si>
    <t>Share of self-serve checkouts accepting cash</t>
  </si>
  <si>
    <t>Number of self-serve checkouts accepting cash</t>
  </si>
  <si>
    <t>Self-checkouts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</si>
</sst>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43" formatCode="_-* #,##0.00_-;\-* #,##0.00_-;_-* &quot;-&quot;??_-;_-@_-"/>
    <numFmt numFmtId="164" formatCode="#,##0.0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4" fillId="2" borderId="1" xfId="0" applyFont="1" applyFill="1" applyBorder="1" applyAlignment="1">
      <alignment horizontal="left"/>
    </xf>
    <xf numFmtId="3" fontId="0" fillId="2" borderId="2" xfId="0" applyNumberFormat="1" applyFill="1" applyBorder="1" applyAlignment="1">
      <alignment horizontal="center"/>
    </xf>
    <xf numFmtId="0" fontId="3" fillId="2" borderId="2" xfId="0" applyFont="1" applyFill="1" applyBorder="1" applyAlignment="1"/>
    <xf numFmtId="0" fontId="0" fillId="2" borderId="2" xfId="0" applyFill="1" applyBorder="1"/>
    <xf numFmtId="0" fontId="0" fillId="2" borderId="1" xfId="0" applyFill="1" applyBorder="1"/>
    <xf numFmtId="0" fontId="3" fillId="3" borderId="0" xfId="0" applyFont="1" applyFill="1" applyAlignment="1">
      <alignment horizontal="center"/>
    </xf>
    <xf numFmtId="0" fontId="3" fillId="3" borderId="3" xfId="0" applyFont="1" applyFill="1" applyBorder="1" applyAlignment="1">
      <alignment horizontal="right" wrapText="1"/>
    </xf>
    <xf numFmtId="6" fontId="5" fillId="3" borderId="2" xfId="0" applyNumberFormat="1" applyFont="1" applyFill="1" applyBorder="1" applyAlignment="1">
      <alignment horizontal="right" wrapText="1"/>
    </xf>
    <xf numFmtId="6" fontId="6" fillId="3" borderId="2" xfId="0" applyNumberFormat="1" applyFont="1" applyFill="1" applyBorder="1" applyAlignment="1">
      <alignment horizontal="right" wrapText="1"/>
    </xf>
    <xf numFmtId="0" fontId="3" fillId="3" borderId="2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right" wrapText="1"/>
    </xf>
    <xf numFmtId="6" fontId="3" fillId="3" borderId="2" xfId="0" applyNumberFormat="1" applyFont="1" applyFill="1" applyBorder="1" applyAlignment="1">
      <alignment horizontal="right" wrapText="1"/>
    </xf>
    <xf numFmtId="14" fontId="0" fillId="3" borderId="0" xfId="0" applyNumberFormat="1" applyFont="1" applyFill="1" applyAlignment="1">
      <alignment horizontal="center"/>
    </xf>
    <xf numFmtId="3" fontId="0" fillId="4" borderId="4" xfId="1" applyNumberFormat="1" applyFont="1" applyFill="1" applyBorder="1" applyAlignment="1">
      <alignment horizontal="right"/>
    </xf>
    <xf numFmtId="3" fontId="7" fillId="4" borderId="0" xfId="0" quotePrefix="1" applyNumberFormat="1" applyFont="1" applyFill="1" applyBorder="1" applyAlignment="1">
      <alignment horizontal="right"/>
    </xf>
    <xf numFmtId="164" fontId="2" fillId="4" borderId="0" xfId="0" quotePrefix="1" applyNumberFormat="1" applyFont="1" applyFill="1" applyBorder="1" applyAlignment="1">
      <alignment horizontal="right"/>
    </xf>
    <xf numFmtId="3" fontId="2" fillId="4" borderId="0" xfId="0" quotePrefix="1" applyNumberFormat="1" applyFont="1" applyFill="1" applyBorder="1" applyAlignment="1">
      <alignment horizontal="right"/>
    </xf>
    <xf numFmtId="3" fontId="2" fillId="4" borderId="0" xfId="2" quotePrefix="1" applyNumberFormat="1" applyFont="1" applyFill="1" applyBorder="1" applyAlignment="1">
      <alignment horizontal="right"/>
    </xf>
    <xf numFmtId="164" fontId="2" fillId="4" borderId="0" xfId="2" quotePrefix="1" applyNumberFormat="1" applyFont="1" applyFill="1" applyBorder="1" applyAlignment="1">
      <alignment horizontal="right"/>
    </xf>
    <xf numFmtId="3" fontId="7" fillId="4" borderId="0" xfId="2" quotePrefix="1" applyNumberFormat="1" applyFont="1" applyFill="1" applyBorder="1" applyAlignment="1">
      <alignment horizontal="right"/>
    </xf>
    <xf numFmtId="165" fontId="2" fillId="4" borderId="0" xfId="2" quotePrefix="1" applyNumberFormat="1" applyFont="1" applyFill="1" applyBorder="1" applyAlignment="1">
      <alignment horizontal="right"/>
    </xf>
    <xf numFmtId="165" fontId="7" fillId="4" borderId="0" xfId="2" quotePrefix="1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B1" sqref="B1"/>
    </sheetView>
  </sheetViews>
  <sheetFormatPr defaultRowHeight="15" x14ac:dyDescent="0.25"/>
  <cols>
    <col min="1" max="1" width="15.28515625" bestFit="1" customWidth="1"/>
  </cols>
  <sheetData>
    <row r="1" spans="1:13" ht="15.75" x14ac:dyDescent="0.25">
      <c r="A1" s="1" t="s">
        <v>13</v>
      </c>
      <c r="B1" s="2"/>
      <c r="C1" s="3"/>
      <c r="D1" s="3"/>
      <c r="E1" s="3"/>
      <c r="F1" s="3"/>
      <c r="G1" s="3"/>
      <c r="H1" s="3"/>
      <c r="I1" s="3"/>
      <c r="J1" s="4"/>
      <c r="K1" s="5"/>
      <c r="L1" s="5"/>
      <c r="M1" s="5"/>
    </row>
    <row r="2" spans="1:13" ht="135" x14ac:dyDescent="0.25">
      <c r="A2" s="6" t="s">
        <v>0</v>
      </c>
      <c r="B2" s="7" t="s">
        <v>1</v>
      </c>
      <c r="C2" s="8" t="s">
        <v>2</v>
      </c>
      <c r="D2" s="9" t="s">
        <v>3</v>
      </c>
      <c r="E2" s="10" t="s">
        <v>4</v>
      </c>
      <c r="F2" s="8" t="s">
        <v>5</v>
      </c>
      <c r="G2" s="11" t="s">
        <v>6</v>
      </c>
      <c r="H2" s="9" t="s">
        <v>7</v>
      </c>
      <c r="I2" s="11" t="s">
        <v>8</v>
      </c>
      <c r="J2" s="9" t="s">
        <v>9</v>
      </c>
      <c r="K2" s="10" t="s">
        <v>10</v>
      </c>
      <c r="L2" s="9" t="s">
        <v>11</v>
      </c>
      <c r="M2" s="12" t="s">
        <v>12</v>
      </c>
    </row>
    <row r="3" spans="1:13" x14ac:dyDescent="0.25">
      <c r="A3" s="13">
        <v>39263</v>
      </c>
      <c r="B3" s="14">
        <v>745</v>
      </c>
      <c r="C3" s="15">
        <f>237+72+168+79+183+27</f>
        <v>766</v>
      </c>
      <c r="D3" s="16">
        <v>0</v>
      </c>
      <c r="E3" s="15">
        <v>168</v>
      </c>
      <c r="F3" s="17">
        <v>270</v>
      </c>
      <c r="G3" s="18">
        <f>E3</f>
        <v>168</v>
      </c>
      <c r="H3" s="19">
        <v>0</v>
      </c>
      <c r="I3" s="20">
        <v>139</v>
      </c>
      <c r="J3" s="19">
        <v>0</v>
      </c>
      <c r="K3" s="20">
        <f>D3*(B3+C3)+H3*(E3+F3+G3)+J3*I3</f>
        <v>0</v>
      </c>
      <c r="L3" s="21">
        <v>1</v>
      </c>
      <c r="M3" s="15">
        <f>L3*K3</f>
        <v>0</v>
      </c>
    </row>
    <row r="4" spans="1:13" x14ac:dyDescent="0.25">
      <c r="A4" s="13">
        <f>EOMONTH(A3,12)</f>
        <v>39629</v>
      </c>
      <c r="B4" s="14">
        <v>750</v>
      </c>
      <c r="C4" s="15">
        <f>234+72+177+81+187+29</f>
        <v>780</v>
      </c>
      <c r="D4" s="16">
        <v>1</v>
      </c>
      <c r="E4" s="15">
        <v>167</v>
      </c>
      <c r="F4" s="15">
        <f>159+118</f>
        <v>277</v>
      </c>
      <c r="G4" s="18">
        <f t="shared" ref="G4:G13" si="0">E4</f>
        <v>167</v>
      </c>
      <c r="H4" s="19">
        <v>0.5</v>
      </c>
      <c r="I4" s="20">
        <v>149</v>
      </c>
      <c r="J4" s="19">
        <v>0.5</v>
      </c>
      <c r="K4" s="20">
        <f t="shared" ref="K4:K13" si="1">D4*(B4+C4)+H4*(E4+F4+G4)+J4*I4</f>
        <v>1910</v>
      </c>
      <c r="L4" s="22">
        <v>0.96</v>
      </c>
      <c r="M4" s="15">
        <f t="shared" ref="M4:M13" si="2">L4*K4</f>
        <v>1833.6</v>
      </c>
    </row>
    <row r="5" spans="1:13" x14ac:dyDescent="0.25">
      <c r="A5" s="13">
        <f t="shared" ref="A5:A13" si="3">EOMONTH(A4,12)</f>
        <v>39994</v>
      </c>
      <c r="B5" s="14">
        <v>763</v>
      </c>
      <c r="C5" s="15">
        <f>241+72+186+82+192+29</f>
        <v>802</v>
      </c>
      <c r="D5" s="16">
        <v>1</v>
      </c>
      <c r="E5" s="15">
        <v>169</v>
      </c>
      <c r="F5" s="15">
        <f>170+116</f>
        <v>286</v>
      </c>
      <c r="G5" s="18">
        <f t="shared" si="0"/>
        <v>169</v>
      </c>
      <c r="H5" s="19">
        <v>1</v>
      </c>
      <c r="I5" s="20">
        <v>159</v>
      </c>
      <c r="J5" s="19">
        <v>1</v>
      </c>
      <c r="K5" s="20">
        <f t="shared" si="1"/>
        <v>2348</v>
      </c>
      <c r="L5" s="22">
        <v>0.92</v>
      </c>
      <c r="M5" s="15">
        <f t="shared" si="2"/>
        <v>2160.1600000000003</v>
      </c>
    </row>
    <row r="6" spans="1:13" x14ac:dyDescent="0.25">
      <c r="A6" s="13">
        <f t="shared" si="3"/>
        <v>40359</v>
      </c>
      <c r="B6" s="14">
        <v>742</v>
      </c>
      <c r="C6" s="15">
        <f>248+74+189+83+200+29</f>
        <v>823</v>
      </c>
      <c r="D6" s="16">
        <v>2</v>
      </c>
      <c r="E6" s="15">
        <v>171</v>
      </c>
      <c r="F6" s="15">
        <v>290</v>
      </c>
      <c r="G6" s="18">
        <f t="shared" si="0"/>
        <v>171</v>
      </c>
      <c r="H6" s="19">
        <v>1.5</v>
      </c>
      <c r="I6" s="20">
        <v>167</v>
      </c>
      <c r="J6" s="19">
        <v>1.5</v>
      </c>
      <c r="K6" s="20">
        <f t="shared" si="1"/>
        <v>4328.5</v>
      </c>
      <c r="L6" s="22">
        <v>0.87999999999999989</v>
      </c>
      <c r="M6" s="15">
        <f t="shared" si="2"/>
        <v>3809.0799999999995</v>
      </c>
    </row>
    <row r="7" spans="1:13" x14ac:dyDescent="0.25">
      <c r="A7" s="13">
        <f t="shared" si="3"/>
        <v>40724</v>
      </c>
      <c r="B7" s="14">
        <v>741</v>
      </c>
      <c r="C7" s="15">
        <f>255+203+194+83+76+29</f>
        <v>840</v>
      </c>
      <c r="D7" s="16">
        <v>4</v>
      </c>
      <c r="E7" s="15">
        <v>172</v>
      </c>
      <c r="F7" s="15">
        <v>291</v>
      </c>
      <c r="G7" s="18">
        <f t="shared" si="0"/>
        <v>172</v>
      </c>
      <c r="H7" s="19">
        <v>2</v>
      </c>
      <c r="I7" s="20">
        <v>174</v>
      </c>
      <c r="J7" s="19">
        <v>2</v>
      </c>
      <c r="K7" s="20">
        <f t="shared" si="1"/>
        <v>7942</v>
      </c>
      <c r="L7" s="22">
        <v>0.84</v>
      </c>
      <c r="M7" s="15">
        <f t="shared" si="2"/>
        <v>6671.28</v>
      </c>
    </row>
    <row r="8" spans="1:13" x14ac:dyDescent="0.25">
      <c r="A8" s="13">
        <f t="shared" si="3"/>
        <v>41090</v>
      </c>
      <c r="B8" s="14">
        <v>749</v>
      </c>
      <c r="C8" s="15">
        <f>262+214+203+85+78+30</f>
        <v>872</v>
      </c>
      <c r="D8" s="16">
        <v>5</v>
      </c>
      <c r="E8" s="15">
        <v>170</v>
      </c>
      <c r="F8" s="15">
        <f>179+122</f>
        <v>301</v>
      </c>
      <c r="G8" s="18">
        <f t="shared" si="0"/>
        <v>170</v>
      </c>
      <c r="H8" s="19">
        <v>2.5</v>
      </c>
      <c r="I8" s="20">
        <v>184</v>
      </c>
      <c r="J8" s="19">
        <v>2.5</v>
      </c>
      <c r="K8" s="20">
        <f t="shared" si="1"/>
        <v>10167.5</v>
      </c>
      <c r="L8" s="22">
        <v>0.8</v>
      </c>
      <c r="M8" s="15">
        <f t="shared" si="2"/>
        <v>8134</v>
      </c>
    </row>
    <row r="9" spans="1:13" x14ac:dyDescent="0.25">
      <c r="A9" s="13">
        <f t="shared" si="3"/>
        <v>41455</v>
      </c>
      <c r="B9" s="14">
        <v>756</v>
      </c>
      <c r="C9" s="15">
        <f>271+221+209+88+78+30</f>
        <v>897</v>
      </c>
      <c r="D9" s="16">
        <v>6</v>
      </c>
      <c r="E9" s="15">
        <v>175</v>
      </c>
      <c r="F9" s="15">
        <f>183+125</f>
        <v>308</v>
      </c>
      <c r="G9" s="18">
        <f t="shared" si="0"/>
        <v>175</v>
      </c>
      <c r="H9" s="19">
        <v>3</v>
      </c>
      <c r="I9" s="20">
        <v>186</v>
      </c>
      <c r="J9" s="19">
        <v>3</v>
      </c>
      <c r="K9" s="20">
        <f t="shared" si="1"/>
        <v>12450</v>
      </c>
      <c r="L9" s="22">
        <v>0.76</v>
      </c>
      <c r="M9" s="15">
        <f t="shared" si="2"/>
        <v>9462</v>
      </c>
    </row>
    <row r="10" spans="1:13" x14ac:dyDescent="0.25">
      <c r="A10" s="13">
        <f t="shared" si="3"/>
        <v>41820</v>
      </c>
      <c r="B10" s="14">
        <v>762</v>
      </c>
      <c r="C10" s="15">
        <f>282+224+225+89+80+31</f>
        <v>931</v>
      </c>
      <c r="D10" s="16">
        <v>7</v>
      </c>
      <c r="E10" s="17">
        <f>(E9+E11)/2</f>
        <v>180</v>
      </c>
      <c r="F10" s="17">
        <v>307</v>
      </c>
      <c r="G10" s="18">
        <f t="shared" si="0"/>
        <v>180</v>
      </c>
      <c r="H10" s="19">
        <v>3.5</v>
      </c>
      <c r="I10" s="18">
        <f>ROUND(186/210*223,0)</f>
        <v>198</v>
      </c>
      <c r="J10" s="19">
        <v>3.5</v>
      </c>
      <c r="K10" s="20">
        <f t="shared" si="1"/>
        <v>14878.5</v>
      </c>
      <c r="L10" s="22">
        <v>0.72</v>
      </c>
      <c r="M10" s="15">
        <f t="shared" si="2"/>
        <v>10712.52</v>
      </c>
    </row>
    <row r="11" spans="1:13" x14ac:dyDescent="0.25">
      <c r="A11" s="13">
        <f t="shared" si="3"/>
        <v>42185</v>
      </c>
      <c r="B11" s="14">
        <v>776</v>
      </c>
      <c r="C11" s="15">
        <f>292+234+230+92+82+31</f>
        <v>961</v>
      </c>
      <c r="D11" s="16">
        <v>8</v>
      </c>
      <c r="E11" s="15">
        <v>185</v>
      </c>
      <c r="F11" s="17">
        <v>305</v>
      </c>
      <c r="G11" s="18">
        <f t="shared" si="0"/>
        <v>185</v>
      </c>
      <c r="H11" s="19">
        <v>4</v>
      </c>
      <c r="I11" s="18">
        <f>ROUND(186/210*236,0)</f>
        <v>209</v>
      </c>
      <c r="J11" s="19">
        <v>4</v>
      </c>
      <c r="K11" s="20">
        <f t="shared" si="1"/>
        <v>17432</v>
      </c>
      <c r="L11" s="22">
        <v>0.67999999999999994</v>
      </c>
      <c r="M11" s="15">
        <f t="shared" si="2"/>
        <v>11853.759999999998</v>
      </c>
    </row>
    <row r="12" spans="1:13" x14ac:dyDescent="0.25">
      <c r="A12" s="13">
        <f t="shared" si="3"/>
        <v>42551</v>
      </c>
      <c r="B12" s="14">
        <v>787</v>
      </c>
      <c r="C12" s="17">
        <f>(C11+C13)/2</f>
        <v>978</v>
      </c>
      <c r="D12" s="16">
        <v>9</v>
      </c>
      <c r="E12" s="17">
        <f>ROUND(185/203*212,0)</f>
        <v>193</v>
      </c>
      <c r="F12" s="17">
        <v>304</v>
      </c>
      <c r="G12" s="18">
        <f t="shared" si="0"/>
        <v>193</v>
      </c>
      <c r="H12" s="19">
        <v>4.5</v>
      </c>
      <c r="I12" s="18">
        <f>ROUND(186/210*240,0)</f>
        <v>213</v>
      </c>
      <c r="J12" s="19">
        <v>4.5</v>
      </c>
      <c r="K12" s="20">
        <f t="shared" si="1"/>
        <v>19948.5</v>
      </c>
      <c r="L12" s="22">
        <v>0.64</v>
      </c>
      <c r="M12" s="15">
        <f t="shared" si="2"/>
        <v>12767.04</v>
      </c>
    </row>
    <row r="13" spans="1:13" x14ac:dyDescent="0.25">
      <c r="A13" s="13">
        <f t="shared" si="3"/>
        <v>42916</v>
      </c>
      <c r="B13" s="14">
        <v>801</v>
      </c>
      <c r="C13" s="15">
        <v>995</v>
      </c>
      <c r="D13" s="16">
        <v>10</v>
      </c>
      <c r="E13" s="17">
        <f>ROUND(185/203*220,0)</f>
        <v>200</v>
      </c>
      <c r="F13" s="15">
        <v>303</v>
      </c>
      <c r="G13" s="18">
        <f t="shared" si="0"/>
        <v>200</v>
      </c>
      <c r="H13" s="19">
        <v>5</v>
      </c>
      <c r="I13" s="18">
        <f>ROUND(186/210*249,0)</f>
        <v>221</v>
      </c>
      <c r="J13" s="19">
        <v>5</v>
      </c>
      <c r="K13" s="20">
        <f t="shared" si="1"/>
        <v>22580</v>
      </c>
      <c r="L13" s="21">
        <v>0.6</v>
      </c>
      <c r="M13" s="15">
        <f t="shared" si="2"/>
        <v>13548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2018-10-25T22:58:32Z</dcterms:created>
  <dcterms:modified xsi:type="dcterms:W3CDTF">2018-10-25T22:59:31Z</dcterms:modified>
</cp:coreProperties>
</file>